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activeTab="0"/>
  </bookViews>
  <sheets>
    <sheet name="Відібрано записів - 155" sheetId="1" r:id="rId1"/>
    <sheet name="Фільтри" sheetId="2" r:id="rId2"/>
  </sheets>
  <definedNames>
    <definedName name="_firstRow">'Відібрано записів - 155'!$G$3</definedName>
    <definedName name="_lastColumn">'Відібрано записів - 155'!#REF!</definedName>
    <definedName name="_xlnm._FilterDatabase" localSheetId="0" hidden="1">'Відібрано записів - 155'!$B$1:$F$62</definedName>
    <definedName name="hl_0">'Відібрано записів - 155'!$G$4</definedName>
    <definedName name="hn_0">'Відібрано записів - 155'!$G$5</definedName>
  </definedNames>
  <calcPr fullCalcOnLoad="1"/>
</workbook>
</file>

<file path=xl/sharedStrings.xml><?xml version="1.0" encoding="utf-8"?>
<sst xmlns="http://schemas.openxmlformats.org/spreadsheetml/2006/main" count="196" uniqueCount="89">
  <si>
    <t>Порівняння</t>
  </si>
  <si>
    <t>Назва фільтру</t>
  </si>
  <si>
    <t>Перше значення</t>
  </si>
  <si>
    <t>Друге значення</t>
  </si>
  <si>
    <t>ГП</t>
  </si>
  <si>
    <t>Назва заходу / Групові (масові) послуги</t>
  </si>
  <si>
    <t>Планова дата проведення / Групові (масові) послуги</t>
  </si>
  <si>
    <t>ЦЗ надання послуги (код) / Групові (масові) послуги</t>
  </si>
  <si>
    <t>Місце проведення / Групові (масові) послуги</t>
  </si>
  <si>
    <t>Планова кількість осіб / Групові (масові) послуги</t>
  </si>
  <si>
    <t>http://10.1.0.164/dczeias/Lnk.aspx?t=1443&amp;c=Edit&amp;n.ID={0}&amp;Excel=1</t>
  </si>
  <si>
    <t>Профінформаційні групові заходи / Майстер-клас "Сучасні джерела пошуку роботи"</t>
  </si>
  <si>
    <t>1074</t>
  </si>
  <si>
    <t>Таращанська районна філія КОЦЗ кімната №4</t>
  </si>
  <si>
    <t>Заходи для роботодавців / Робоча зустріч (відвідування ПОУ)</t>
  </si>
  <si>
    <t>1069</t>
  </si>
  <si>
    <t>Профінформаційні групові заходи / Презентація послуг з професійного навчання, у т. ч. послуг ЦПТО</t>
  </si>
  <si>
    <t>1077</t>
  </si>
  <si>
    <t>Яготинська районна філія КОЦЗ</t>
  </si>
  <si>
    <t>1052</t>
  </si>
  <si>
    <t>к.128</t>
  </si>
  <si>
    <t>1056</t>
  </si>
  <si>
    <t>каб.10Броварського МРЦЗ</t>
  </si>
  <si>
    <t>Профконсультаційні групові заходи / Тренінг "Підготовка резюме"</t>
  </si>
  <si>
    <t>1051</t>
  </si>
  <si>
    <t>Актовий зал</t>
  </si>
  <si>
    <t>Профінформаційні групові заходи / Профінформаційний груповий захід для молоді, у тому числі учнівської</t>
  </si>
  <si>
    <t>1075</t>
  </si>
  <si>
    <t>Тетіївська районна центральна бібліотека</t>
  </si>
  <si>
    <t>Профконсультаційні групові заходи / Тренінг "Підготовка до співбесіди з роботодавцем"</t>
  </si>
  <si>
    <t>1058</t>
  </si>
  <si>
    <t>Володарська районна філія КОЦЗ</t>
  </si>
  <si>
    <t>Профінформаційні групові заходи / Інформаційний семінар із загальних питань зайнятості</t>
  </si>
  <si>
    <t>каб. 128</t>
  </si>
  <si>
    <t>1057</t>
  </si>
  <si>
    <t>каб.5</t>
  </si>
  <si>
    <t>Тетіївська районна філія Київського обласного центру зайнятості</t>
  </si>
  <si>
    <t>1070</t>
  </si>
  <si>
    <t xml:space="preserve">Рокитнянська районна філія </t>
  </si>
  <si>
    <t>1061</t>
  </si>
  <si>
    <t>Зал семінарів</t>
  </si>
  <si>
    <t>1076</t>
  </si>
  <si>
    <t>1068</t>
  </si>
  <si>
    <t>каб.12</t>
  </si>
  <si>
    <t>Профінформаційні групові заходи / Інформаційний семінар "Генеруй бізнес-ідею та розпочни свій бізнес"</t>
  </si>
  <si>
    <t>1059</t>
  </si>
  <si>
    <t>Вишгородська районна філія КОЦЗ</t>
  </si>
  <si>
    <t>1060</t>
  </si>
  <si>
    <t>Згурівська районна філія КОЦЗ</t>
  </si>
  <si>
    <t>Профінформаційні групові заходи / Семінар з орієнтації на службу в Збройних Силах України</t>
  </si>
  <si>
    <t>Фастівська міськрайонна філія Київського обласного центру зайнятості</t>
  </si>
  <si>
    <t>1053</t>
  </si>
  <si>
    <t>Богуславська районна філія Київського обласного центру зайнятості</t>
  </si>
  <si>
    <t>1072</t>
  </si>
  <si>
    <t>СКВИРСЬКА РАЙОННА ФІЛІЯ КИЇВСЬКОГО ОБЛАСНОГО ЦЕНТРУ ЗАЙНЯТОСТІ</t>
  </si>
  <si>
    <t>1054</t>
  </si>
  <si>
    <t>каб.№4</t>
  </si>
  <si>
    <t>1073</t>
  </si>
  <si>
    <t>Ставищенська районна філія КОЦЗ</t>
  </si>
  <si>
    <t>Профінформаційні масові заходи / Виїзний захід в об'єднану територіальну громаду</t>
  </si>
  <si>
    <t>ЦНАП</t>
  </si>
  <si>
    <t>1067</t>
  </si>
  <si>
    <t>Обухівська МРФ КОЦЗ, м.Обухів, вул. В.Чаплінського, 3-б</t>
  </si>
  <si>
    <t>1071</t>
  </si>
  <si>
    <t>зала семінарів Славутицької міської філії КОЦЗ</t>
  </si>
  <si>
    <t>1064</t>
  </si>
  <si>
    <t>ЦЗ</t>
  </si>
  <si>
    <t>1055</t>
  </si>
  <si>
    <t>Бородянська районна філія Київського обласного центру зайнятості</t>
  </si>
  <si>
    <t xml:space="preserve">Тетіївська районна філія Київського обласного центру зайнятості </t>
  </si>
  <si>
    <t>Профінформаційні групові заходи / Презентація роботодавця</t>
  </si>
  <si>
    <t>1063</t>
  </si>
  <si>
    <t>Кагарлицька районна філія КОЦЗ</t>
  </si>
  <si>
    <t>1062</t>
  </si>
  <si>
    <t>ІМЦЗ</t>
  </si>
  <si>
    <t>Медвинська сільська рада</t>
  </si>
  <si>
    <t>м. Васильків вул. Володимирська, 92</t>
  </si>
  <si>
    <t>м.Бровари, вул. Ярослава Мудрого, 26-а</t>
  </si>
  <si>
    <t>м. Ржищів, вул. Соборна, 22</t>
  </si>
  <si>
    <t>1065</t>
  </si>
  <si>
    <t>Макарівська районна філія КОЦЗ Макарів Вул.Садова1/1</t>
  </si>
  <si>
    <t>смт.Пісківка (Пісківська селищна об'єднана територіальна громада)</t>
  </si>
  <si>
    <t>к.127 ЦРП</t>
  </si>
  <si>
    <t>Профконсультаційні групові заходи / Тренінг</t>
  </si>
  <si>
    <t xml:space="preserve">Центр розвитку підприємництва кабінет №14 Переяслав-Хмельницька МРФ КОЦЗ </t>
  </si>
  <si>
    <t>В діапазоні</t>
  </si>
  <si>
    <t>Батьківський ЦЗ надання послуги / Групові (масові) послуги</t>
  </si>
  <si>
    <t>Дорівнює</t>
  </si>
  <si>
    <t>1000, Київський обласний ЦЗ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</si>
</sst>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\.mm\.yyyy"/>
    <numFmt numFmtId="197" formatCode="##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4" fillId="40" borderId="2" applyNumberFormat="0" applyAlignment="0" applyProtection="0"/>
    <xf numFmtId="0" fontId="27" fillId="0" borderId="0" applyNumberFormat="0" applyFill="0" applyBorder="0" applyAlignment="0" applyProtection="0"/>
    <xf numFmtId="197" fontId="0" fillId="0" borderId="0" applyFont="0" applyFill="0" applyBorder="0" applyProtection="0">
      <alignment horizontal="center" vertical="center"/>
    </xf>
    <xf numFmtId="49" fontId="0" fillId="0" borderId="0" applyFont="0" applyFill="0" applyBorder="0" applyProtection="0">
      <alignment horizontal="left" vertical="center" wrapText="1"/>
    </xf>
    <xf numFmtId="49" fontId="1" fillId="0" borderId="3" applyFill="0" applyProtection="0">
      <alignment horizontal="center" vertical="center" wrapText="1"/>
    </xf>
    <xf numFmtId="49" fontId="0" fillId="0" borderId="0" applyFont="0" applyFill="0" applyBorder="0" applyProtection="0">
      <alignment horizontal="left" vertical="center" wrapText="1"/>
    </xf>
    <xf numFmtId="0" fontId="28" fillId="4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7" applyNumberFormat="0" applyFill="0" applyAlignment="0" applyProtection="0"/>
    <xf numFmtId="0" fontId="34" fillId="43" borderId="0" applyNumberFormat="0" applyBorder="0" applyAlignment="0" applyProtection="0"/>
    <xf numFmtId="0" fontId="0" fillId="44" borderId="8" applyNumberFormat="0" applyFont="0" applyAlignment="0" applyProtection="0"/>
    <xf numFmtId="0" fontId="35" fillId="39" borderId="9" applyNumberFormat="0" applyAlignment="0" applyProtection="0"/>
    <xf numFmtId="0" fontId="36" fillId="0" borderId="0" applyNumberFormat="0" applyFill="0" applyBorder="0" applyAlignment="0" applyProtection="0"/>
    <xf numFmtId="0" fontId="5" fillId="0" borderId="10" applyNumberFormat="0" applyFill="0" applyAlignment="0" applyProtection="0"/>
    <xf numFmtId="196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3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0" fontId="6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2" fillId="45" borderId="1" applyNumberFormat="0" applyAlignment="0" applyProtection="0"/>
    <xf numFmtId="0" fontId="35" fillId="39" borderId="9" applyNumberFormat="0" applyAlignment="0" applyProtection="0"/>
    <xf numFmtId="0" fontId="26" fillId="39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11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49" fontId="1" fillId="0" borderId="3" xfId="63">
      <alignment horizontal="center" vertical="center" wrapText="1"/>
    </xf>
    <xf numFmtId="49" fontId="1" fillId="0" borderId="3" xfId="63" applyBorder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78">
      <alignment/>
    </xf>
    <xf numFmtId="49" fontId="0" fillId="0" borderId="0" xfId="80" applyFont="1">
      <alignment wrapText="1"/>
    </xf>
    <xf numFmtId="196" fontId="0" fillId="0" borderId="0" xfId="77" applyFont="1">
      <alignment/>
    </xf>
    <xf numFmtId="3" fontId="0" fillId="0" borderId="0" xfId="79" applyFont="1">
      <alignment horizontal="right"/>
    </xf>
    <xf numFmtId="49" fontId="0" fillId="0" borderId="0" xfId="64" applyFont="1">
      <alignment horizontal="left" vertical="center" wrapText="1"/>
    </xf>
    <xf numFmtId="49" fontId="0" fillId="0" borderId="0" xfId="62" applyFont="1">
      <alignment horizontal="left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Block" xfId="61"/>
    <cellStyle name="fCmp" xfId="62"/>
    <cellStyle name="fHead" xfId="63"/>
    <cellStyle name="fName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3.57421875" style="0" bestFit="1" customWidth="1"/>
    <col min="2" max="2" width="97.28125" style="0" bestFit="1" customWidth="1"/>
    <col min="3" max="3" width="51.00390625" style="0" bestFit="1" customWidth="1"/>
    <col min="4" max="4" width="50.00390625" style="0" bestFit="1" customWidth="1"/>
    <col min="5" max="5" width="72.57421875" style="0" bestFit="1" customWidth="1"/>
    <col min="6" max="6" width="47.57421875" style="0" bestFit="1" customWidth="1"/>
    <col min="7" max="7" width="9.140625" style="0" hidden="1" customWidth="1"/>
  </cols>
  <sheetData>
    <row r="1" spans="1:6" ht="25.5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2" t="s">
        <v>9</v>
      </c>
    </row>
    <row r="2" spans="1:6" ht="12.75">
      <c r="A2" s="6" t="str">
        <f>HYPERLINK(SUBSTITUTE(T(hl_0),"{0}","382326196405124"),hn_0)</f>
        <v>ГП</v>
      </c>
      <c r="B2" s="7" t="s">
        <v>16</v>
      </c>
      <c r="C2" s="8">
        <v>43871</v>
      </c>
      <c r="D2" s="7" t="s">
        <v>17</v>
      </c>
      <c r="E2" s="7" t="s">
        <v>18</v>
      </c>
      <c r="F2" s="9">
        <v>15</v>
      </c>
    </row>
    <row r="3" spans="1:7" ht="12.75">
      <c r="A3" s="6" t="str">
        <f>HYPERLINK(SUBSTITUTE(T(hl_0),"{0}","358327642907432"),hn_0)</f>
        <v>ГП</v>
      </c>
      <c r="B3" s="7" t="s">
        <v>11</v>
      </c>
      <c r="C3" s="8">
        <v>43871</v>
      </c>
      <c r="D3" s="7" t="s">
        <v>19</v>
      </c>
      <c r="E3" s="7" t="s">
        <v>20</v>
      </c>
      <c r="F3" s="9">
        <v>12</v>
      </c>
      <c r="G3" s="5">
        <v>2</v>
      </c>
    </row>
    <row r="4" spans="1:7" ht="12.75">
      <c r="A4" s="6" t="str">
        <f>HYPERLINK(SUBSTITUTE(T(hl_0),"{0}","384327048161028"),hn_0)</f>
        <v>ГП</v>
      </c>
      <c r="B4" s="7" t="s">
        <v>11</v>
      </c>
      <c r="C4" s="8">
        <v>43871</v>
      </c>
      <c r="D4" s="7" t="s">
        <v>12</v>
      </c>
      <c r="E4" s="7" t="s">
        <v>13</v>
      </c>
      <c r="F4" s="9">
        <v>20</v>
      </c>
      <c r="G4" s="4" t="s">
        <v>10</v>
      </c>
    </row>
    <row r="5" spans="1:7" ht="12.75">
      <c r="A5" s="6" t="str">
        <f>HYPERLINK(SUBSTITUTE(T(hl_0),"{0}","360327050891959"),hn_0)</f>
        <v>ГП</v>
      </c>
      <c r="B5" s="7" t="s">
        <v>23</v>
      </c>
      <c r="C5" s="8">
        <v>43871</v>
      </c>
      <c r="D5" s="7" t="s">
        <v>24</v>
      </c>
      <c r="E5" s="7" t="s">
        <v>25</v>
      </c>
      <c r="F5" s="9">
        <v>20</v>
      </c>
      <c r="G5" s="4" t="s">
        <v>4</v>
      </c>
    </row>
    <row r="6" spans="1:6" ht="12.75">
      <c r="A6" s="6" t="str">
        <f>HYPERLINK(SUBSTITUTE(T(hl_0),"{0}","362327156959483"),hn_0)</f>
        <v>ГП</v>
      </c>
      <c r="B6" s="7" t="s">
        <v>26</v>
      </c>
      <c r="C6" s="8">
        <v>43871</v>
      </c>
      <c r="D6" s="7" t="s">
        <v>27</v>
      </c>
      <c r="E6" s="7" t="s">
        <v>28</v>
      </c>
      <c r="F6" s="9">
        <v>28</v>
      </c>
    </row>
    <row r="7" spans="1:6" ht="12.75">
      <c r="A7" s="6" t="str">
        <f>HYPERLINK(SUBSTITUTE(T(hl_0),"{0}","382326196454520"),hn_0)</f>
        <v>ГП</v>
      </c>
      <c r="B7" s="7" t="s">
        <v>29</v>
      </c>
      <c r="C7" s="8">
        <v>43872</v>
      </c>
      <c r="D7" s="7" t="s">
        <v>30</v>
      </c>
      <c r="E7" s="7" t="s">
        <v>31</v>
      </c>
      <c r="F7" s="9">
        <v>20</v>
      </c>
    </row>
    <row r="8" spans="1:6" ht="12.75">
      <c r="A8" s="6" t="str">
        <f>HYPERLINK(SUBSTITUTE(T(hl_0),"{0}","390326859649063"),hn_0)</f>
        <v>ГП</v>
      </c>
      <c r="B8" s="7" t="s">
        <v>23</v>
      </c>
      <c r="C8" s="8">
        <v>43872</v>
      </c>
      <c r="D8" s="7" t="s">
        <v>34</v>
      </c>
      <c r="E8" s="7" t="s">
        <v>35</v>
      </c>
      <c r="F8" s="9">
        <v>15</v>
      </c>
    </row>
    <row r="9" spans="1:6" ht="12.75">
      <c r="A9" s="6" t="str">
        <f>HYPERLINK(SUBSTITUTE(T(hl_0),"{0}","383327598297887"),hn_0)</f>
        <v>ГП</v>
      </c>
      <c r="B9" s="7" t="s">
        <v>32</v>
      </c>
      <c r="C9" s="8">
        <v>43872</v>
      </c>
      <c r="D9" s="7" t="s">
        <v>37</v>
      </c>
      <c r="E9" s="7" t="s">
        <v>38</v>
      </c>
      <c r="F9" s="9">
        <v>16</v>
      </c>
    </row>
    <row r="10" spans="1:6" ht="12.75">
      <c r="A10" s="6" t="str">
        <f>HYPERLINK(SUBSTITUTE(T(hl_0),"{0}","371327050615593"),hn_0)</f>
        <v>ГП</v>
      </c>
      <c r="B10" s="7" t="s">
        <v>32</v>
      </c>
      <c r="C10" s="8">
        <v>43871</v>
      </c>
      <c r="D10" s="7" t="s">
        <v>19</v>
      </c>
      <c r="E10" s="7" t="s">
        <v>33</v>
      </c>
      <c r="F10" s="9">
        <v>15</v>
      </c>
    </row>
    <row r="11" spans="1:6" ht="12.75">
      <c r="A11" s="6" t="str">
        <f>HYPERLINK(SUBSTITUTE(T(hl_0),"{0}","371327027231289"),hn_0)</f>
        <v>ГП</v>
      </c>
      <c r="B11" s="7" t="s">
        <v>23</v>
      </c>
      <c r="C11" s="8">
        <v>43872</v>
      </c>
      <c r="D11" s="7" t="s">
        <v>17</v>
      </c>
      <c r="E11" s="7" t="s">
        <v>18</v>
      </c>
      <c r="F11" s="9">
        <v>15</v>
      </c>
    </row>
    <row r="12" spans="1:6" ht="12.75">
      <c r="A12" s="6" t="str">
        <f>HYPERLINK(SUBSTITUTE(T(hl_0),"{0}","360327467713859"),hn_0)</f>
        <v>ГП</v>
      </c>
      <c r="B12" s="7" t="s">
        <v>32</v>
      </c>
      <c r="C12" s="8">
        <v>43872</v>
      </c>
      <c r="D12" s="7" t="s">
        <v>19</v>
      </c>
      <c r="E12" s="7" t="s">
        <v>33</v>
      </c>
      <c r="F12" s="9">
        <v>15</v>
      </c>
    </row>
    <row r="13" spans="1:6" ht="12.75">
      <c r="A13" s="6" t="str">
        <f>HYPERLINK(SUBSTITUTE(T(hl_0),"{0}","363327182232919"),hn_0)</f>
        <v>ГП</v>
      </c>
      <c r="B13" s="7" t="s">
        <v>32</v>
      </c>
      <c r="C13" s="8">
        <v>43872</v>
      </c>
      <c r="D13" s="7" t="s">
        <v>57</v>
      </c>
      <c r="E13" s="7" t="s">
        <v>58</v>
      </c>
      <c r="F13" s="9">
        <v>20</v>
      </c>
    </row>
    <row r="14" spans="1:6" ht="12.75">
      <c r="A14" s="6" t="str">
        <f>HYPERLINK(SUBSTITUTE(T(hl_0),"{0}","382326196427048"),hn_0)</f>
        <v>ГП</v>
      </c>
      <c r="B14" s="7" t="s">
        <v>59</v>
      </c>
      <c r="C14" s="8">
        <v>43872</v>
      </c>
      <c r="D14" s="7" t="s">
        <v>27</v>
      </c>
      <c r="E14" s="7" t="s">
        <v>60</v>
      </c>
      <c r="F14" s="9">
        <v>10</v>
      </c>
    </row>
    <row r="15" spans="1:6" ht="25.5">
      <c r="A15" s="6" t="str">
        <f>HYPERLINK(SUBSTITUTE(T(hl_0),"{0}","373326906939065"),hn_0)</f>
        <v>ГП</v>
      </c>
      <c r="B15" s="7" t="s">
        <v>32</v>
      </c>
      <c r="C15" s="8">
        <v>43872</v>
      </c>
      <c r="D15" s="7" t="s">
        <v>53</v>
      </c>
      <c r="E15" s="7" t="s">
        <v>54</v>
      </c>
      <c r="F15" s="9">
        <v>20</v>
      </c>
    </row>
    <row r="16" spans="1:6" ht="12.75">
      <c r="A16" s="6" t="str">
        <f>HYPERLINK(SUBSTITUTE(T(hl_0),"{0}","365327645495284"),hn_0)</f>
        <v>ГП</v>
      </c>
      <c r="B16" s="7" t="s">
        <v>44</v>
      </c>
      <c r="C16" s="8">
        <v>43871</v>
      </c>
      <c r="D16" s="7" t="s">
        <v>61</v>
      </c>
      <c r="E16" s="7" t="s">
        <v>62</v>
      </c>
      <c r="F16" s="9">
        <v>15</v>
      </c>
    </row>
    <row r="17" spans="1:6" ht="12.75">
      <c r="A17" s="6" t="str">
        <f>HYPERLINK(SUBSTITUTE(T(hl_0),"{0}","364327137353166"),hn_0)</f>
        <v>ГП</v>
      </c>
      <c r="B17" s="7" t="s">
        <v>32</v>
      </c>
      <c r="C17" s="8">
        <v>43871</v>
      </c>
      <c r="D17" s="7" t="s">
        <v>47</v>
      </c>
      <c r="E17" s="7" t="s">
        <v>48</v>
      </c>
      <c r="F17" s="9">
        <v>12</v>
      </c>
    </row>
    <row r="18" spans="1:6" ht="12.75">
      <c r="A18" s="6" t="str">
        <f>HYPERLINK(SUBSTITUTE(T(hl_0),"{0}","382327644259301"),hn_0)</f>
        <v>ГП</v>
      </c>
      <c r="B18" s="7" t="s">
        <v>23</v>
      </c>
      <c r="C18" s="8">
        <v>43871</v>
      </c>
      <c r="D18" s="7" t="s">
        <v>63</v>
      </c>
      <c r="E18" s="7" t="s">
        <v>64</v>
      </c>
      <c r="F18" s="9">
        <v>20</v>
      </c>
    </row>
    <row r="19" spans="1:6" ht="25.5">
      <c r="A19" s="6" t="str">
        <f>HYPERLINK(SUBSTITUTE(T(hl_0),"{0}","370327620064990"),hn_0)</f>
        <v>ГП</v>
      </c>
      <c r="B19" s="7" t="s">
        <v>23</v>
      </c>
      <c r="C19" s="8">
        <v>43871</v>
      </c>
      <c r="D19" s="7" t="s">
        <v>53</v>
      </c>
      <c r="E19" s="7" t="s">
        <v>54</v>
      </c>
      <c r="F19" s="9">
        <v>20</v>
      </c>
    </row>
    <row r="20" spans="1:6" ht="12.75">
      <c r="A20" s="6" t="str">
        <f>HYPERLINK(SUBSTITUTE(T(hl_0),"{0}","360327291228508"),hn_0)</f>
        <v>ГП</v>
      </c>
      <c r="B20" s="7" t="s">
        <v>29</v>
      </c>
      <c r="C20" s="8">
        <v>43872</v>
      </c>
      <c r="D20" s="7" t="s">
        <v>21</v>
      </c>
      <c r="E20" s="7" t="s">
        <v>22</v>
      </c>
      <c r="F20" s="9">
        <v>15</v>
      </c>
    </row>
    <row r="21" spans="1:6" ht="12.75">
      <c r="A21" s="6" t="str">
        <f>HYPERLINK(SUBSTITUTE(T(hl_0),"{0}","372327133591148"),hn_0)</f>
        <v>ГП</v>
      </c>
      <c r="B21" s="7" t="s">
        <v>11</v>
      </c>
      <c r="C21" s="8">
        <v>43871</v>
      </c>
      <c r="D21" s="7" t="s">
        <v>30</v>
      </c>
      <c r="E21" s="7" t="s">
        <v>31</v>
      </c>
      <c r="F21" s="9">
        <v>15</v>
      </c>
    </row>
    <row r="22" spans="1:6" ht="12.75">
      <c r="A22" s="6" t="str">
        <f>HYPERLINK(SUBSTITUTE(T(hl_0),"{0}","358326113540380"),hn_0)</f>
        <v>ГП</v>
      </c>
      <c r="B22" s="7" t="s">
        <v>23</v>
      </c>
      <c r="C22" s="8">
        <v>43871</v>
      </c>
      <c r="D22" s="7" t="s">
        <v>42</v>
      </c>
      <c r="E22" s="7" t="s">
        <v>43</v>
      </c>
      <c r="F22" s="9">
        <v>21</v>
      </c>
    </row>
    <row r="23" spans="1:6" ht="12.75">
      <c r="A23" s="6" t="str">
        <f>HYPERLINK(SUBSTITUTE(T(hl_0),"{0}","362327599520607"),hn_0)</f>
        <v>ГП</v>
      </c>
      <c r="B23" s="7" t="s">
        <v>32</v>
      </c>
      <c r="C23" s="8">
        <v>43871</v>
      </c>
      <c r="D23" s="7" t="s">
        <v>67</v>
      </c>
      <c r="E23" s="7" t="s">
        <v>68</v>
      </c>
      <c r="F23" s="9">
        <v>25</v>
      </c>
    </row>
    <row r="24" spans="1:6" ht="12.75">
      <c r="A24" s="6" t="str">
        <f>HYPERLINK(SUBSTITUTE(T(hl_0),"{0}","365327136690729"),hn_0)</f>
        <v>ГП</v>
      </c>
      <c r="B24" s="7" t="s">
        <v>11</v>
      </c>
      <c r="C24" s="8">
        <v>43871</v>
      </c>
      <c r="D24" s="7" t="s">
        <v>27</v>
      </c>
      <c r="E24" s="7" t="s">
        <v>69</v>
      </c>
      <c r="F24" s="9">
        <v>20</v>
      </c>
    </row>
    <row r="25" spans="1:6" ht="12.75">
      <c r="A25" s="6" t="str">
        <f>HYPERLINK(SUBSTITUTE(T(hl_0),"{0}","384327072458966"),hn_0)</f>
        <v>ГП</v>
      </c>
      <c r="B25" s="7" t="s">
        <v>11</v>
      </c>
      <c r="C25" s="8">
        <v>43871</v>
      </c>
      <c r="D25" s="7" t="s">
        <v>45</v>
      </c>
      <c r="E25" s="7" t="s">
        <v>46</v>
      </c>
      <c r="F25" s="9">
        <v>20</v>
      </c>
    </row>
    <row r="26" spans="1:6" ht="12.75">
      <c r="A26" s="6" t="str">
        <f>HYPERLINK(SUBSTITUTE(T(hl_0),"{0}","368326858678269"),hn_0)</f>
        <v>ГП</v>
      </c>
      <c r="B26" s="7" t="s">
        <v>11</v>
      </c>
      <c r="C26" s="8">
        <v>43871</v>
      </c>
      <c r="D26" s="7" t="s">
        <v>55</v>
      </c>
      <c r="E26" s="7" t="s">
        <v>56</v>
      </c>
      <c r="F26" s="9">
        <v>15</v>
      </c>
    </row>
    <row r="27" spans="1:6" ht="12.75">
      <c r="A27" s="6" t="str">
        <f>HYPERLINK(SUBSTITUTE(T(hl_0),"{0}","363327182164561"),hn_0)</f>
        <v>ГП</v>
      </c>
      <c r="B27" s="7" t="s">
        <v>11</v>
      </c>
      <c r="C27" s="8">
        <v>43872</v>
      </c>
      <c r="D27" s="7" t="s">
        <v>61</v>
      </c>
      <c r="E27" s="7" t="s">
        <v>62</v>
      </c>
      <c r="F27" s="9">
        <v>15</v>
      </c>
    </row>
    <row r="28" spans="1:6" ht="12.75">
      <c r="A28" s="6" t="str">
        <f>HYPERLINK(SUBSTITUTE(T(hl_0),"{0}","360327467719326"),hn_0)</f>
        <v>ГП</v>
      </c>
      <c r="B28" s="7" t="s">
        <v>11</v>
      </c>
      <c r="C28" s="8">
        <v>43871</v>
      </c>
      <c r="D28" s="7" t="s">
        <v>27</v>
      </c>
      <c r="E28" s="7" t="s">
        <v>36</v>
      </c>
      <c r="F28" s="9">
        <v>20</v>
      </c>
    </row>
    <row r="29" spans="1:6" ht="12.75">
      <c r="A29" s="6" t="str">
        <f>HYPERLINK(SUBSTITUTE(T(hl_0),"{0}","359327134518273"),hn_0)</f>
        <v>ГП</v>
      </c>
      <c r="B29" s="7" t="s">
        <v>32</v>
      </c>
      <c r="C29" s="8">
        <v>43871</v>
      </c>
      <c r="D29" s="7" t="s">
        <v>71</v>
      </c>
      <c r="E29" s="7" t="s">
        <v>72</v>
      </c>
      <c r="F29" s="9">
        <v>15</v>
      </c>
    </row>
    <row r="30" spans="1:6" ht="12.75">
      <c r="A30" s="6" t="str">
        <f>HYPERLINK(SUBSTITUTE(T(hl_0),"{0}","359327464283255"),hn_0)</f>
        <v>ГП</v>
      </c>
      <c r="B30" s="7" t="s">
        <v>32</v>
      </c>
      <c r="C30" s="8">
        <v>43871</v>
      </c>
      <c r="D30" s="7" t="s">
        <v>65</v>
      </c>
      <c r="E30" s="7" t="s">
        <v>66</v>
      </c>
      <c r="F30" s="9">
        <v>15</v>
      </c>
    </row>
    <row r="31" spans="1:6" ht="12.75">
      <c r="A31" s="6" t="str">
        <f>HYPERLINK(SUBSTITUTE(T(hl_0),"{0}","359327362950172"),hn_0)</f>
        <v>ГП</v>
      </c>
      <c r="B31" s="7" t="s">
        <v>16</v>
      </c>
      <c r="C31" s="8">
        <v>43871</v>
      </c>
      <c r="D31" s="7" t="s">
        <v>73</v>
      </c>
      <c r="E31" s="7" t="s">
        <v>74</v>
      </c>
      <c r="F31" s="9">
        <v>15</v>
      </c>
    </row>
    <row r="32" spans="1:6" ht="12.75">
      <c r="A32" s="6" t="str">
        <f>HYPERLINK(SUBSTITUTE(T(hl_0),"{0}","368326858684528"),hn_0)</f>
        <v>ГП</v>
      </c>
      <c r="B32" s="7" t="s">
        <v>23</v>
      </c>
      <c r="C32" s="8">
        <v>43872</v>
      </c>
      <c r="D32" s="7" t="s">
        <v>65</v>
      </c>
      <c r="E32" s="7" t="s">
        <v>66</v>
      </c>
      <c r="F32" s="9">
        <v>16</v>
      </c>
    </row>
    <row r="33" spans="1:6" ht="12.75">
      <c r="A33" s="6" t="str">
        <f>HYPERLINK(SUBSTITUTE(T(hl_0),"{0}","380327135418839"),hn_0)</f>
        <v>ГП</v>
      </c>
      <c r="B33" s="7" t="s">
        <v>59</v>
      </c>
      <c r="C33" s="8">
        <v>43872</v>
      </c>
      <c r="D33" s="7" t="s">
        <v>51</v>
      </c>
      <c r="E33" s="7" t="s">
        <v>75</v>
      </c>
      <c r="F33" s="9">
        <v>15</v>
      </c>
    </row>
    <row r="34" spans="1:6" ht="12.75">
      <c r="A34" s="6" t="str">
        <f>HYPERLINK(SUBSTITUTE(T(hl_0),"{0}","361327136219527"),hn_0)</f>
        <v>ГП</v>
      </c>
      <c r="B34" s="7" t="s">
        <v>23</v>
      </c>
      <c r="C34" s="8">
        <v>43872</v>
      </c>
      <c r="D34" s="7" t="s">
        <v>19</v>
      </c>
      <c r="E34" s="7" t="s">
        <v>20</v>
      </c>
      <c r="F34" s="9">
        <v>10</v>
      </c>
    </row>
    <row r="35" spans="1:6" ht="12.75">
      <c r="A35" s="6" t="str">
        <f>HYPERLINK(SUBSTITUTE(T(hl_0),"{0}","381327025767122"),hn_0)</f>
        <v>ГП</v>
      </c>
      <c r="B35" s="7" t="s">
        <v>32</v>
      </c>
      <c r="C35" s="8">
        <v>43871</v>
      </c>
      <c r="D35" s="7" t="s">
        <v>12</v>
      </c>
      <c r="E35" s="7" t="s">
        <v>13</v>
      </c>
      <c r="F35" s="9">
        <v>20</v>
      </c>
    </row>
    <row r="36" spans="1:6" ht="12.75">
      <c r="A36" s="6" t="str">
        <f>HYPERLINK(SUBSTITUTE(T(hl_0),"{0}","383327226659979"),hn_0)</f>
        <v>ГП</v>
      </c>
      <c r="B36" s="7" t="s">
        <v>32</v>
      </c>
      <c r="C36" s="8">
        <v>43872</v>
      </c>
      <c r="D36" s="7" t="s">
        <v>12</v>
      </c>
      <c r="E36" s="7" t="s">
        <v>13</v>
      </c>
      <c r="F36" s="9">
        <v>20</v>
      </c>
    </row>
    <row r="37" spans="1:6" ht="12.75">
      <c r="A37" s="6" t="str">
        <f>HYPERLINK(SUBSTITUTE(T(hl_0),"{0}","363327644277795"),hn_0)</f>
        <v>ГП</v>
      </c>
      <c r="B37" s="7" t="s">
        <v>32</v>
      </c>
      <c r="C37" s="8">
        <v>43872</v>
      </c>
      <c r="D37" s="7" t="s">
        <v>41</v>
      </c>
      <c r="E37" s="7" t="s">
        <v>50</v>
      </c>
      <c r="F37" s="9">
        <v>15</v>
      </c>
    </row>
    <row r="38" spans="1:6" ht="12.75">
      <c r="A38" s="6" t="str">
        <f>HYPERLINK(SUBSTITUTE(T(hl_0),"{0}","371327050857332"),hn_0)</f>
        <v>ГП</v>
      </c>
      <c r="B38" s="7" t="s">
        <v>16</v>
      </c>
      <c r="C38" s="8">
        <v>43871</v>
      </c>
      <c r="D38" s="7" t="s">
        <v>21</v>
      </c>
      <c r="E38" s="7" t="s">
        <v>22</v>
      </c>
      <c r="F38" s="9">
        <v>20</v>
      </c>
    </row>
    <row r="39" spans="1:6" ht="12.75">
      <c r="A39" s="6" t="str">
        <f>HYPERLINK(SUBSTITUTE(T(hl_0),"{0}","380327135450247"),hn_0)</f>
        <v>ГП</v>
      </c>
      <c r="B39" s="7" t="s">
        <v>49</v>
      </c>
      <c r="C39" s="8">
        <v>43872</v>
      </c>
      <c r="D39" s="7" t="s">
        <v>27</v>
      </c>
      <c r="E39" s="7" t="s">
        <v>36</v>
      </c>
      <c r="F39" s="9">
        <v>20</v>
      </c>
    </row>
    <row r="40" spans="1:6" ht="12.75">
      <c r="A40" s="6" t="str">
        <f>HYPERLINK(SUBSTITUTE(T(hl_0),"{0}","378326876646708"),hn_0)</f>
        <v>ГП</v>
      </c>
      <c r="B40" s="7" t="s">
        <v>32</v>
      </c>
      <c r="C40" s="8">
        <v>43872</v>
      </c>
      <c r="D40" s="7" t="s">
        <v>55</v>
      </c>
      <c r="E40" s="7" t="s">
        <v>56</v>
      </c>
      <c r="F40" s="9">
        <v>15</v>
      </c>
    </row>
    <row r="41" spans="1:6" ht="12.75">
      <c r="A41" s="6" t="str">
        <f>HYPERLINK(SUBSTITUTE(T(hl_0),"{0}","372327133490429"),hn_0)</f>
        <v>ГП</v>
      </c>
      <c r="B41" s="7" t="s">
        <v>26</v>
      </c>
      <c r="C41" s="8">
        <v>43871</v>
      </c>
      <c r="D41" s="7" t="s">
        <v>27</v>
      </c>
      <c r="E41" s="7" t="s">
        <v>28</v>
      </c>
      <c r="F41" s="9">
        <v>16</v>
      </c>
    </row>
    <row r="42" spans="1:6" ht="12.75">
      <c r="A42" s="6" t="str">
        <f>HYPERLINK(SUBSTITUTE(T(hl_0),"{0}","372327133617212"),hn_0)</f>
        <v>ГП</v>
      </c>
      <c r="B42" s="7" t="s">
        <v>70</v>
      </c>
      <c r="C42" s="8">
        <v>43872</v>
      </c>
      <c r="D42" s="7" t="s">
        <v>34</v>
      </c>
      <c r="E42" s="7" t="s">
        <v>76</v>
      </c>
      <c r="F42" s="9">
        <v>15</v>
      </c>
    </row>
    <row r="43" spans="1:6" ht="12.75">
      <c r="A43" s="6" t="str">
        <f>HYPERLINK(SUBSTITUTE(T(hl_0),"{0}","365327136667722"),hn_0)</f>
        <v>ГП</v>
      </c>
      <c r="B43" s="7" t="s">
        <v>11</v>
      </c>
      <c r="C43" s="8">
        <v>43872</v>
      </c>
      <c r="D43" s="7" t="s">
        <v>71</v>
      </c>
      <c r="F43" s="9">
        <v>15</v>
      </c>
    </row>
    <row r="44" spans="1:6" ht="12.75">
      <c r="A44" s="6" t="str">
        <f>HYPERLINK(SUBSTITUTE(T(hl_0),"{0}","367326415431299"),hn_0)</f>
        <v>ГП</v>
      </c>
      <c r="B44" s="7" t="s">
        <v>11</v>
      </c>
      <c r="C44" s="8">
        <v>43872</v>
      </c>
      <c r="D44" s="7" t="s">
        <v>41</v>
      </c>
      <c r="E44" s="7" t="s">
        <v>50</v>
      </c>
      <c r="F44" s="9">
        <v>15</v>
      </c>
    </row>
    <row r="45" spans="1:6" ht="12.75">
      <c r="A45" s="6" t="str">
        <f>HYPERLINK(SUBSTITUTE(T(hl_0),"{0}","380327135443878"),hn_0)</f>
        <v>ГП</v>
      </c>
      <c r="B45" s="7" t="s">
        <v>32</v>
      </c>
      <c r="C45" s="8">
        <v>43872</v>
      </c>
      <c r="D45" s="7" t="s">
        <v>42</v>
      </c>
      <c r="E45" s="7" t="s">
        <v>43</v>
      </c>
      <c r="F45" s="9">
        <v>20</v>
      </c>
    </row>
    <row r="46" spans="1:6" ht="12.75">
      <c r="A46" s="6" t="str">
        <f>HYPERLINK(SUBSTITUTE(T(hl_0),"{0}","362327157248756"),hn_0)</f>
        <v>ГП</v>
      </c>
      <c r="B46" s="7" t="s">
        <v>16</v>
      </c>
      <c r="C46" s="8">
        <v>43871</v>
      </c>
      <c r="D46" s="7" t="s">
        <v>41</v>
      </c>
      <c r="E46" s="7" t="s">
        <v>50</v>
      </c>
      <c r="F46" s="9">
        <v>15</v>
      </c>
    </row>
    <row r="47" spans="1:6" ht="12.75">
      <c r="A47" s="6" t="str">
        <f>HYPERLINK(SUBSTITUTE(T(hl_0),"{0}","371327050607836"),hn_0)</f>
        <v>ГП</v>
      </c>
      <c r="B47" s="7" t="s">
        <v>14</v>
      </c>
      <c r="C47" s="8">
        <v>43871</v>
      </c>
      <c r="D47" s="7" t="s">
        <v>21</v>
      </c>
      <c r="E47" s="7" t="s">
        <v>77</v>
      </c>
      <c r="F47" s="9">
        <v>0</v>
      </c>
    </row>
    <row r="48" spans="1:6" ht="12.75">
      <c r="A48" s="6" t="str">
        <f>HYPERLINK(SUBSTITUTE(T(hl_0),"{0}","375327157952968"),hn_0)</f>
        <v>ГП</v>
      </c>
      <c r="B48" s="7" t="s">
        <v>29</v>
      </c>
      <c r="C48" s="8">
        <v>43872</v>
      </c>
      <c r="D48" s="7" t="s">
        <v>24</v>
      </c>
      <c r="E48" s="7" t="s">
        <v>25</v>
      </c>
      <c r="F48" s="9">
        <v>15</v>
      </c>
    </row>
    <row r="49" spans="1:6" ht="12.75">
      <c r="A49" s="6" t="str">
        <f>HYPERLINK(SUBSTITUTE(T(hl_0),"{0}","365327489681134"),hn_0)</f>
        <v>ГП</v>
      </c>
      <c r="B49" s="7" t="s">
        <v>16</v>
      </c>
      <c r="C49" s="8">
        <v>43872</v>
      </c>
      <c r="D49" s="7" t="s">
        <v>39</v>
      </c>
      <c r="E49" s="7" t="s">
        <v>40</v>
      </c>
      <c r="F49" s="9">
        <v>15</v>
      </c>
    </row>
    <row r="50" spans="1:6" ht="12.75">
      <c r="A50" s="6" t="str">
        <f>HYPERLINK(SUBSTITUTE(T(hl_0),"{0}","377327135067786"),hn_0)</f>
        <v>ГП</v>
      </c>
      <c r="B50" s="7" t="s">
        <v>11</v>
      </c>
      <c r="C50" s="8">
        <v>43871</v>
      </c>
      <c r="D50" s="7" t="s">
        <v>34</v>
      </c>
      <c r="E50" s="7" t="s">
        <v>35</v>
      </c>
      <c r="F50" s="9">
        <v>20</v>
      </c>
    </row>
    <row r="51" spans="1:6" ht="12.75">
      <c r="A51" s="6" t="str">
        <f>HYPERLINK(SUBSTITUTE(T(hl_0),"{0}","364327137363598"),hn_0)</f>
        <v>ГП</v>
      </c>
      <c r="B51" s="7" t="s">
        <v>70</v>
      </c>
      <c r="C51" s="8">
        <v>43872</v>
      </c>
      <c r="D51" s="7" t="s">
        <v>15</v>
      </c>
      <c r="E51" s="7" t="s">
        <v>78</v>
      </c>
      <c r="F51" s="9">
        <v>15</v>
      </c>
    </row>
    <row r="52" spans="1:6" ht="12.75">
      <c r="A52" s="6" t="str">
        <f>HYPERLINK(SUBSTITUTE(T(hl_0),"{0}","364327137367461"),hn_0)</f>
        <v>ГП</v>
      </c>
      <c r="B52" s="7" t="s">
        <v>23</v>
      </c>
      <c r="C52" s="8">
        <v>43871</v>
      </c>
      <c r="D52" s="7" t="s">
        <v>51</v>
      </c>
      <c r="E52" s="7" t="s">
        <v>52</v>
      </c>
      <c r="F52" s="9">
        <v>15</v>
      </c>
    </row>
    <row r="53" spans="1:6" ht="12.75">
      <c r="A53" s="6" t="str">
        <f>HYPERLINK(SUBSTITUTE(T(hl_0),"{0}","369326876721105"),hn_0)</f>
        <v>ГП</v>
      </c>
      <c r="B53" s="7" t="s">
        <v>32</v>
      </c>
      <c r="C53" s="8">
        <v>43872</v>
      </c>
      <c r="D53" s="7" t="s">
        <v>79</v>
      </c>
      <c r="E53" s="7" t="s">
        <v>80</v>
      </c>
      <c r="F53" s="9">
        <v>8</v>
      </c>
    </row>
    <row r="54" spans="1:6" ht="12.75">
      <c r="A54" s="6" t="str">
        <f>HYPERLINK(SUBSTITUTE(T(hl_0),"{0}","383327621929883"),hn_0)</f>
        <v>ГП</v>
      </c>
      <c r="B54" s="7" t="s">
        <v>11</v>
      </c>
      <c r="C54" s="8">
        <v>43871</v>
      </c>
      <c r="D54" s="7" t="s">
        <v>27</v>
      </c>
      <c r="E54" s="7" t="s">
        <v>36</v>
      </c>
      <c r="F54" s="9">
        <v>20</v>
      </c>
    </row>
    <row r="55" spans="1:6" ht="12.75">
      <c r="A55" s="6" t="str">
        <f>HYPERLINK(SUBSTITUTE(T(hl_0),"{0}","370327070941462"),hn_0)</f>
        <v>ГП</v>
      </c>
      <c r="B55" s="7" t="s">
        <v>59</v>
      </c>
      <c r="C55" s="8">
        <v>43872</v>
      </c>
      <c r="D55" s="7" t="s">
        <v>67</v>
      </c>
      <c r="E55" s="7" t="s">
        <v>81</v>
      </c>
      <c r="F55" s="9">
        <v>10</v>
      </c>
    </row>
    <row r="56" spans="1:6" ht="12.75">
      <c r="A56" s="6" t="str">
        <f>HYPERLINK(SUBSTITUTE(T(hl_0),"{0}","378326761269743"),hn_0)</f>
        <v>ГП</v>
      </c>
      <c r="B56" s="7" t="s">
        <v>11</v>
      </c>
      <c r="C56" s="8">
        <v>43872</v>
      </c>
      <c r="D56" s="7" t="s">
        <v>47</v>
      </c>
      <c r="E56" s="7" t="s">
        <v>48</v>
      </c>
      <c r="F56" s="9">
        <v>11</v>
      </c>
    </row>
    <row r="57" spans="1:6" ht="12.75">
      <c r="A57" s="6" t="str">
        <f>HYPERLINK(SUBSTITUTE(T(hl_0),"{0}","361327136226668"),hn_0)</f>
        <v>ГП</v>
      </c>
      <c r="B57" s="7" t="s">
        <v>44</v>
      </c>
      <c r="C57" s="8">
        <v>43872</v>
      </c>
      <c r="D57" s="7" t="s">
        <v>51</v>
      </c>
      <c r="E57" s="7" t="s">
        <v>52</v>
      </c>
      <c r="F57" s="9">
        <v>15</v>
      </c>
    </row>
    <row r="58" spans="1:6" ht="12.75">
      <c r="A58" s="6" t="str">
        <f>HYPERLINK(SUBSTITUTE(T(hl_0),"{0}","378326761254048"),hn_0)</f>
        <v>ГП</v>
      </c>
      <c r="B58" s="7" t="s">
        <v>44</v>
      </c>
      <c r="C58" s="8">
        <v>43872</v>
      </c>
      <c r="D58" s="7" t="s">
        <v>19</v>
      </c>
      <c r="E58" s="7" t="s">
        <v>82</v>
      </c>
      <c r="F58" s="9">
        <v>10</v>
      </c>
    </row>
    <row r="59" spans="1:6" ht="25.5">
      <c r="A59" s="6" t="str">
        <f>HYPERLINK(SUBSTITUTE(T(hl_0),"{0}","381327026564020"),hn_0)</f>
        <v>ГП</v>
      </c>
      <c r="B59" s="7" t="s">
        <v>83</v>
      </c>
      <c r="C59" s="8">
        <v>43872</v>
      </c>
      <c r="D59" s="7" t="s">
        <v>42</v>
      </c>
      <c r="E59" s="7" t="s">
        <v>84</v>
      </c>
      <c r="F59" s="9">
        <v>15</v>
      </c>
    </row>
    <row r="60" spans="1:6" ht="12.75">
      <c r="A60" s="6" t="str">
        <f>HYPERLINK(SUBSTITUTE(T(hl_0),"{0}","358327465136607"),hn_0)</f>
        <v>ГП</v>
      </c>
      <c r="B60" s="7" t="s">
        <v>11</v>
      </c>
      <c r="C60" s="8">
        <v>43872</v>
      </c>
      <c r="D60" s="7" t="s">
        <v>42</v>
      </c>
      <c r="E60" s="7" t="s">
        <v>43</v>
      </c>
      <c r="F60" s="9">
        <v>24</v>
      </c>
    </row>
    <row r="61" spans="1:6" ht="12.75">
      <c r="A61" s="6" t="str">
        <f>HYPERLINK(SUBSTITUTE(T(hl_0),"{0}","375327157947676"),hn_0)</f>
        <v>ГП</v>
      </c>
      <c r="B61" s="7" t="s">
        <v>32</v>
      </c>
      <c r="C61" s="8">
        <v>43872</v>
      </c>
      <c r="D61" s="7" t="s">
        <v>34</v>
      </c>
      <c r="E61" s="7" t="s">
        <v>35</v>
      </c>
      <c r="F61" s="9">
        <v>10</v>
      </c>
    </row>
    <row r="62" ht="12.75">
      <c r="A62" s="6" t="str">
        <f>HYPERLINK(SUBSTITUTE(T(hl_0),"{0}","378326875744732"),hn_0)</f>
        <v>ГП</v>
      </c>
    </row>
    <row r="63" ht="12.75">
      <c r="A63" s="6" t="str">
        <f>HYPERLINK(SUBSTITUTE(T(hl_0),"{0}","375327536603507"),hn_0)</f>
        <v>ГП</v>
      </c>
    </row>
    <row r="64" ht="12.75">
      <c r="A64" s="6" t="str">
        <f>HYPERLINK(SUBSTITUTE(T(hl_0),"{0}","384327024834321"),hn_0)</f>
        <v>ГП</v>
      </c>
    </row>
    <row r="65" ht="12.75">
      <c r="A65" s="6" t="str">
        <f>HYPERLINK(SUBSTITUTE(T(hl_0),"{0}","360327291206874"),hn_0)</f>
        <v>ГП</v>
      </c>
    </row>
    <row r="66" ht="12.75">
      <c r="A66" s="6" t="str">
        <f>HYPERLINK(SUBSTITUTE(T(hl_0),"{0}","363327182159648"),hn_0)</f>
        <v>ГП</v>
      </c>
    </row>
    <row r="67" ht="12.75">
      <c r="A67" s="6" t="str">
        <f>HYPERLINK(SUBSTITUTE(T(hl_0),"{0}","383327382413878"),hn_0)</f>
        <v>ГП</v>
      </c>
    </row>
    <row r="68" ht="12.75">
      <c r="A68" s="6" t="str">
        <f>HYPERLINK(SUBSTITUTE(T(hl_0),"{0}","374327338204307"),hn_0)</f>
        <v>ГП</v>
      </c>
    </row>
    <row r="69" ht="12.75">
      <c r="A69" s="6" t="str">
        <f>HYPERLINK(SUBSTITUTE(T(hl_0),"{0}","368327073726370"),hn_0)</f>
        <v>ГП</v>
      </c>
    </row>
    <row r="70" ht="12.75">
      <c r="A70" s="6" t="str">
        <f>HYPERLINK(SUBSTITUTE(T(hl_0),"{0}","375327157957782"),hn_0)</f>
        <v>ГП</v>
      </c>
    </row>
    <row r="71" ht="12.75">
      <c r="A71" s="6" t="str">
        <f>HYPERLINK(SUBSTITUTE(T(hl_0),"{0}","366327137094584"),hn_0)</f>
        <v>ГП</v>
      </c>
    </row>
    <row r="72" ht="12.75">
      <c r="A72" s="6" t="str">
        <f>HYPERLINK(SUBSTITUTE(T(hl_0),"{0}","375327157964444"),hn_0)</f>
        <v>ГП</v>
      </c>
    </row>
    <row r="73" ht="12.75">
      <c r="A73" s="6" t="str">
        <f>HYPERLINK(SUBSTITUTE(T(hl_0),"{0}","368327073583617"),hn_0)</f>
        <v>ГП</v>
      </c>
    </row>
    <row r="74" ht="12.75">
      <c r="A74" s="6" t="str">
        <f>HYPERLINK(SUBSTITUTE(T(hl_0),"{0}","360327291064588"),hn_0)</f>
        <v>ГП</v>
      </c>
    </row>
    <row r="75" ht="12.75">
      <c r="A75" s="6" t="str">
        <f>HYPERLINK(SUBSTITUTE(T(hl_0),"{0}","358327642999486"),hn_0)</f>
        <v>ГП</v>
      </c>
    </row>
    <row r="76" ht="12.75">
      <c r="A76" s="6" t="str">
        <f>HYPERLINK(SUBSTITUTE(T(hl_0),"{0}","360327644292532"),hn_0)</f>
        <v>ГП</v>
      </c>
    </row>
    <row r="77" ht="12.75">
      <c r="A77" s="6" t="str">
        <f>HYPERLINK(SUBSTITUTE(T(hl_0),"{0}","390326859558840"),hn_0)</f>
        <v>ГП</v>
      </c>
    </row>
    <row r="78" ht="12.75">
      <c r="A78" s="6" t="str">
        <f>HYPERLINK(SUBSTITUTE(T(hl_0),"{0}","382327594412454"),hn_0)</f>
        <v>ГП</v>
      </c>
    </row>
    <row r="79" ht="12.75">
      <c r="A79" s="6" t="str">
        <f>HYPERLINK(SUBSTITUTE(T(hl_0),"{0}","383327134672235"),hn_0)</f>
        <v>ГП</v>
      </c>
    </row>
    <row r="80" ht="12.75">
      <c r="A80" s="6" t="str">
        <f>HYPERLINK(SUBSTITUTE(T(hl_0),"{0}","382327619424738"),hn_0)</f>
        <v>ГП</v>
      </c>
    </row>
    <row r="81" ht="12.75">
      <c r="A81" s="6" t="str">
        <f>HYPERLINK(SUBSTITUTE(T(hl_0),"{0}","367326415400341"),hn_0)</f>
        <v>ГП</v>
      </c>
    </row>
    <row r="82" ht="12.75">
      <c r="A82" s="6" t="str">
        <f>HYPERLINK(SUBSTITUTE(T(hl_0),"{0}","365327136171113"),hn_0)</f>
        <v>ГП</v>
      </c>
    </row>
    <row r="83" ht="12.75">
      <c r="A83" s="6" t="str">
        <f>HYPERLINK(SUBSTITUTE(T(hl_0),"{0}","362327157230181"),hn_0)</f>
        <v>ГП</v>
      </c>
    </row>
    <row r="84" ht="12.75">
      <c r="A84" s="6" t="str">
        <f>HYPERLINK(SUBSTITUTE(T(hl_0),"{0}","362327157279069"),hn_0)</f>
        <v>ГП</v>
      </c>
    </row>
    <row r="85" ht="12.75">
      <c r="A85" s="6" t="str">
        <f>HYPERLINK(SUBSTITUTE(T(hl_0),"{0}","378326761193615"),hn_0)</f>
        <v>ГП</v>
      </c>
    </row>
    <row r="86" ht="12.75">
      <c r="A86" s="6" t="str">
        <f>HYPERLINK(SUBSTITUTE(T(hl_0),"{0}","382326196412639"),hn_0)</f>
        <v>ГП</v>
      </c>
    </row>
    <row r="87" ht="12.75">
      <c r="A87" s="6" t="str">
        <f>HYPERLINK(SUBSTITUTE(T(hl_0),"{0}","379327160072687"),hn_0)</f>
        <v>ГП</v>
      </c>
    </row>
    <row r="88" ht="12.75">
      <c r="A88" s="6" t="str">
        <f>HYPERLINK(SUBSTITUTE(T(hl_0),"{0}","383327135308019"),hn_0)</f>
        <v>ГП</v>
      </c>
    </row>
    <row r="89" ht="12.75">
      <c r="A89" s="6" t="str">
        <f>HYPERLINK(SUBSTITUTE(T(hl_0),"{0}","361327136229747"),hn_0)</f>
        <v>ГП</v>
      </c>
    </row>
    <row r="90" ht="12.75">
      <c r="A90" s="6" t="str">
        <f>HYPERLINK(SUBSTITUTE(T(hl_0),"{0}","362327156848036"),hn_0)</f>
        <v>ГП</v>
      </c>
    </row>
    <row r="91" ht="12.75">
      <c r="A91" s="6" t="str">
        <f>HYPERLINK(SUBSTITUTE(T(hl_0),"{0}","382327643894436"),hn_0)</f>
        <v>ГП</v>
      </c>
    </row>
    <row r="92" ht="12.75">
      <c r="A92" s="6" t="str">
        <f>HYPERLINK(SUBSTITUTE(T(hl_0),"{0}","359327137349716"),hn_0)</f>
        <v>ГП</v>
      </c>
    </row>
    <row r="93" ht="12.75">
      <c r="A93" s="6" t="str">
        <f>HYPERLINK(SUBSTITUTE(T(hl_0),"{0}","383327598260828"),hn_0)</f>
        <v>ГП</v>
      </c>
    </row>
    <row r="94" ht="12.75">
      <c r="A94" s="6" t="str">
        <f>HYPERLINK(SUBSTITUTE(T(hl_0),"{0}","363327182220390"),hn_0)</f>
        <v>ГП</v>
      </c>
    </row>
    <row r="95" ht="12.75">
      <c r="A95" s="6" t="str">
        <f>HYPERLINK(SUBSTITUTE(T(hl_0),"{0}","360327050900385"),hn_0)</f>
        <v>ГП</v>
      </c>
    </row>
    <row r="96" ht="12.75">
      <c r="A96" s="6" t="str">
        <f>HYPERLINK(SUBSTITUTE(T(hl_0),"{0}","363327644951154"),hn_0)</f>
        <v>ГП</v>
      </c>
    </row>
    <row r="97" ht="12.75">
      <c r="A97" s="6" t="str">
        <f>HYPERLINK(SUBSTITUTE(T(hl_0),"{0}","378326761187603"),hn_0)</f>
        <v>ГП</v>
      </c>
    </row>
    <row r="98" ht="12.75">
      <c r="A98" s="6" t="str">
        <f>HYPERLINK(SUBSTITUTE(T(hl_0),"{0}","383327135027867"),hn_0)</f>
        <v>ГП</v>
      </c>
    </row>
    <row r="99" ht="12.75">
      <c r="A99" s="6" t="str">
        <f>HYPERLINK(SUBSTITUTE(T(hl_0),"{0}","361327136216017"),hn_0)</f>
        <v>ГП</v>
      </c>
    </row>
    <row r="100" ht="12.75">
      <c r="A100" s="6" t="str">
        <f>HYPERLINK(SUBSTITUTE(T(hl_0),"{0}","373326907080494"),hn_0)</f>
        <v>ГП</v>
      </c>
    </row>
    <row r="101" ht="12.75">
      <c r="A101" s="6" t="str">
        <f>HYPERLINK(SUBSTITUTE(T(hl_0),"{0}","382327512271737"),hn_0)</f>
        <v>ГП</v>
      </c>
    </row>
    <row r="102" ht="12.75">
      <c r="A102" s="6" t="str">
        <f>HYPERLINK(SUBSTITUTE(T(hl_0),"{0}","374327594507265"),hn_0)</f>
        <v>ГП</v>
      </c>
    </row>
    <row r="103" ht="12.75">
      <c r="A103" s="6" t="str">
        <f>HYPERLINK(SUBSTITUTE(T(hl_0),"{0}","365327136652419"),hn_0)</f>
        <v>ГП</v>
      </c>
    </row>
    <row r="104" ht="12.75">
      <c r="A104" s="6" t="str">
        <f>HYPERLINK(SUBSTITUTE(T(hl_0),"{0}","364327137523482"),hn_0)</f>
        <v>ГП</v>
      </c>
    </row>
    <row r="105" ht="12.75">
      <c r="A105" s="6" t="str">
        <f>HYPERLINK(SUBSTITUTE(T(hl_0),"{0}","366327136687901"),hn_0)</f>
        <v>ГП</v>
      </c>
    </row>
    <row r="106" ht="12.75">
      <c r="A106" s="6" t="str">
        <f>HYPERLINK(SUBSTITUTE(T(hl_0),"{0}","377326761426017"),hn_0)</f>
        <v>ГП</v>
      </c>
    </row>
    <row r="107" ht="12.75">
      <c r="A107" s="6" t="str">
        <f>HYPERLINK(SUBSTITUTE(T(hl_0),"{0}","365327136192468"),hn_0)</f>
        <v>ГП</v>
      </c>
    </row>
    <row r="108" ht="12.75">
      <c r="A108" s="6" t="str">
        <f>HYPERLINK(SUBSTITUTE(T(hl_0),"{0}","362327157006616"),hn_0)</f>
        <v>ГП</v>
      </c>
    </row>
    <row r="109" ht="12.75">
      <c r="A109" s="6" t="str">
        <f>HYPERLINK(SUBSTITUTE(T(hl_0),"{0}","377326761422122"),hn_0)</f>
        <v>ГП</v>
      </c>
    </row>
    <row r="110" ht="12.75">
      <c r="A110" s="6" t="str">
        <f>HYPERLINK(SUBSTITUTE(T(hl_0),"{0}","362327619809497"),hn_0)</f>
        <v>ГП</v>
      </c>
    </row>
    <row r="111" ht="12.75">
      <c r="A111" s="6" t="str">
        <f>HYPERLINK(SUBSTITUTE(T(hl_0),"{0}","390326859691354"),hn_0)</f>
        <v>ГП</v>
      </c>
    </row>
    <row r="112" ht="12.75">
      <c r="A112" s="6" t="str">
        <f>HYPERLINK(SUBSTITUTE(T(hl_0),"{0}","390326859779482"),hn_0)</f>
        <v>ГП</v>
      </c>
    </row>
    <row r="113" ht="12.75">
      <c r="A113" s="6" t="str">
        <f>HYPERLINK(SUBSTITUTE(T(hl_0),"{0}","384327183547743"),hn_0)</f>
        <v>ГП</v>
      </c>
    </row>
    <row r="114" ht="12.75">
      <c r="A114" s="6" t="str">
        <f>HYPERLINK(SUBSTITUTE(T(hl_0),"{0}","373326907239320"),hn_0)</f>
        <v>ГП</v>
      </c>
    </row>
    <row r="115" ht="12.75">
      <c r="A115" s="6" t="str">
        <f>HYPERLINK(SUBSTITUTE(T(hl_0),"{0}","381327027011905"),hn_0)</f>
        <v>ГП</v>
      </c>
    </row>
    <row r="116" ht="12.75">
      <c r="A116" s="6" t="str">
        <f>HYPERLINK(SUBSTITUTE(T(hl_0),"{0}","360327291083219"),hn_0)</f>
        <v>ГП</v>
      </c>
    </row>
    <row r="117" ht="12.75">
      <c r="A117" s="6" t="str">
        <f>HYPERLINK(SUBSTITUTE(T(hl_0),"{0}","380327135310455"),hn_0)</f>
        <v>ГП</v>
      </c>
    </row>
    <row r="118" ht="12.75">
      <c r="A118" s="6" t="str">
        <f>HYPERLINK(SUBSTITUTE(T(hl_0),"{0}","384327071997522"),hn_0)</f>
        <v>ГП</v>
      </c>
    </row>
    <row r="119" ht="12.75">
      <c r="A119" s="6" t="str">
        <f>HYPERLINK(SUBSTITUTE(T(hl_0),"{0}","363327182223127"),hn_0)</f>
        <v>ГП</v>
      </c>
    </row>
    <row r="120" ht="12.75">
      <c r="A120" s="6" t="str">
        <f>HYPERLINK(SUBSTITUTE(T(hl_0),"{0}","358327463893648"),hn_0)</f>
        <v>ГП</v>
      </c>
    </row>
    <row r="121" ht="12.75">
      <c r="A121" s="6" t="str">
        <f>HYPERLINK(SUBSTITUTE(T(hl_0),"{0}","380327135433312"),hn_0)</f>
        <v>ГП</v>
      </c>
    </row>
    <row r="122" ht="12.75">
      <c r="A122" s="6" t="str">
        <f>HYPERLINK(SUBSTITUTE(T(hl_0),"{0}","368327073579628"),hn_0)</f>
        <v>ГП</v>
      </c>
    </row>
    <row r="123" ht="12.75">
      <c r="A123" s="6" t="str">
        <f>HYPERLINK(SUBSTITUTE(T(hl_0),"{0}","382327643982250"),hn_0)</f>
        <v>ГП</v>
      </c>
    </row>
    <row r="124" ht="12.75">
      <c r="A124" s="6" t="str">
        <f>HYPERLINK(SUBSTITUTE(T(hl_0),"{0}","376327072218050"),hn_0)</f>
        <v>ГП</v>
      </c>
    </row>
    <row r="125" ht="12.75">
      <c r="A125" s="6" t="str">
        <f>HYPERLINK(SUBSTITUTE(T(hl_0),"{0}","383327134902776"),hn_0)</f>
        <v>ГП</v>
      </c>
    </row>
    <row r="126" ht="12.75">
      <c r="A126" s="6" t="str">
        <f>HYPERLINK(SUBSTITUTE(T(hl_0),"{0}","367327159537821"),hn_0)</f>
        <v>ГП</v>
      </c>
    </row>
    <row r="127" ht="12.75">
      <c r="A127" s="6" t="str">
        <f>HYPERLINK(SUBSTITUTE(T(hl_0),"{0}","363327182191832"),hn_0)</f>
        <v>ГП</v>
      </c>
    </row>
    <row r="128" ht="12.75">
      <c r="A128" s="6" t="str">
        <f>HYPERLINK(SUBSTITUTE(T(hl_0),"{0}","365327597893256"),hn_0)</f>
        <v>ГП</v>
      </c>
    </row>
    <row r="129" ht="12.75">
      <c r="A129" s="6" t="str">
        <f>HYPERLINK(SUBSTITUTE(T(hl_0),"{0}","374327490420994"),hn_0)</f>
        <v>ГП</v>
      </c>
    </row>
    <row r="130" ht="12.75">
      <c r="A130" s="6" t="str">
        <f>HYPERLINK(SUBSTITUTE(T(hl_0),"{0}","360327291221793"),hn_0)</f>
        <v>ГП</v>
      </c>
    </row>
    <row r="131" ht="12.75">
      <c r="A131" s="6" t="str">
        <f>HYPERLINK(SUBSTITUTE(T(hl_0),"{0}","369326876787271"),hn_0)</f>
        <v>ГП</v>
      </c>
    </row>
    <row r="132" ht="12.75">
      <c r="A132" s="6" t="str">
        <f>HYPERLINK(SUBSTITUTE(T(hl_0),"{0}","370327467428598"),hn_0)</f>
        <v>ГП</v>
      </c>
    </row>
    <row r="133" ht="12.75">
      <c r="A133" s="6" t="str">
        <f>HYPERLINK(SUBSTITUTE(T(hl_0),"{0}","369327645469685"),hn_0)</f>
        <v>ГП</v>
      </c>
    </row>
    <row r="134" ht="12.75">
      <c r="A134" s="6" t="str">
        <f>HYPERLINK(SUBSTITUTE(T(hl_0),"{0}","376327072200051"),hn_0)</f>
        <v>ГП</v>
      </c>
    </row>
    <row r="135" ht="12.75">
      <c r="A135" s="6" t="str">
        <f>HYPERLINK(SUBSTITUTE(T(hl_0),"{0}","383327290200759"),hn_0)</f>
        <v>ГП</v>
      </c>
    </row>
    <row r="136" ht="12.75">
      <c r="A136" s="6" t="str">
        <f>HYPERLINK(SUBSTITUTE(T(hl_0),"{0}","360327337766084"),hn_0)</f>
        <v>ГП</v>
      </c>
    </row>
    <row r="137" ht="12.75">
      <c r="A137" s="6" t="str">
        <f>HYPERLINK(SUBSTITUTE(T(hl_0),"{0}","372327133570014"),hn_0)</f>
        <v>ГП</v>
      </c>
    </row>
    <row r="138" ht="12.75">
      <c r="A138" s="6" t="str">
        <f>HYPERLINK(SUBSTITUTE(T(hl_0),"{0}","369327096920068"),hn_0)</f>
        <v>ГП</v>
      </c>
    </row>
    <row r="139" ht="12.75">
      <c r="A139" s="6" t="str">
        <f>HYPERLINK(SUBSTITUTE(T(hl_0),"{0}","368327073848072"),hn_0)</f>
        <v>ГП</v>
      </c>
    </row>
    <row r="140" ht="12.75">
      <c r="A140" s="6" t="str">
        <f>HYPERLINK(SUBSTITUTE(T(hl_0),"{0}","365327136176551"),hn_0)</f>
        <v>ГП</v>
      </c>
    </row>
    <row r="141" ht="12.75">
      <c r="A141" s="6" t="str">
        <f>HYPERLINK(SUBSTITUTE(T(hl_0),"{0}","358326113544279"),hn_0)</f>
        <v>ГП</v>
      </c>
    </row>
    <row r="142" ht="12.75">
      <c r="A142" s="6" t="str">
        <f>HYPERLINK(SUBSTITUTE(T(hl_0),"{0}","360327291043827"),hn_0)</f>
        <v>ГП</v>
      </c>
    </row>
    <row r="143" ht="12.75">
      <c r="A143" s="6" t="str">
        <f>HYPERLINK(SUBSTITUTE(T(hl_0),"{0}","368326858710345"),hn_0)</f>
        <v>ГП</v>
      </c>
    </row>
    <row r="144" ht="12.75">
      <c r="A144" s="6" t="str">
        <f>HYPERLINK(SUBSTITUTE(T(hl_0),"{0}","363327182214609"),hn_0)</f>
        <v>ГП</v>
      </c>
    </row>
    <row r="145" ht="12.75">
      <c r="A145" s="6" t="str">
        <f>HYPERLINK(SUBSTITUTE(T(hl_0),"{0}","366327136692163"),hn_0)</f>
        <v>ГП</v>
      </c>
    </row>
    <row r="146" ht="12.75">
      <c r="A146" s="6" t="str">
        <f>HYPERLINK(SUBSTITUTE(T(hl_0),"{0}","364327645565669"),hn_0)</f>
        <v>ГП</v>
      </c>
    </row>
    <row r="147" ht="12.75">
      <c r="A147" s="6" t="str">
        <f>HYPERLINK(SUBSTITUTE(T(hl_0),"{0}","364327137525180"),hn_0)</f>
        <v>ГП</v>
      </c>
    </row>
    <row r="148" ht="12.75">
      <c r="A148" s="6" t="str">
        <f>HYPERLINK(SUBSTITUTE(T(hl_0),"{0}","377327597850408"),hn_0)</f>
        <v>ГП</v>
      </c>
    </row>
    <row r="149" ht="12.75">
      <c r="A149" s="6" t="str">
        <f>HYPERLINK(SUBSTITUTE(T(hl_0),"{0}","370327027670762"),hn_0)</f>
        <v>ГП</v>
      </c>
    </row>
    <row r="150" ht="12.75">
      <c r="A150" s="6" t="str">
        <f>HYPERLINK(SUBSTITUTE(T(hl_0),"{0}","363327182228933"),hn_0)</f>
        <v>ГП</v>
      </c>
    </row>
    <row r="151" ht="12.75">
      <c r="A151" s="6" t="str">
        <f>HYPERLINK(SUBSTITUTE(T(hl_0),"{0}","371327027242952"),hn_0)</f>
        <v>ГП</v>
      </c>
    </row>
    <row r="152" ht="12.75">
      <c r="A152" s="6" t="str">
        <f>HYPERLINK(SUBSTITUTE(T(hl_0),"{0}","370327027674392"),hn_0)</f>
        <v>ГП</v>
      </c>
    </row>
  </sheetData>
  <sheetProtection/>
  <autoFilter ref="B1:F62"/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421875" style="0" bestFit="1" customWidth="1"/>
    <col min="2" max="2" width="12.28125" style="0" bestFit="1" customWidth="1"/>
    <col min="3" max="3" width="26.57421875" style="0" bestFit="1" customWidth="1"/>
    <col min="4" max="4" width="16.140625" style="0" bestFit="1" customWidth="1"/>
  </cols>
  <sheetData>
    <row r="1" spans="1:4" ht="12.75">
      <c r="A1" s="1" t="s">
        <v>1</v>
      </c>
      <c r="B1" s="1" t="s">
        <v>0</v>
      </c>
      <c r="C1" s="1" t="s">
        <v>2</v>
      </c>
      <c r="D1" s="1" t="s">
        <v>3</v>
      </c>
    </row>
    <row r="2" spans="1:4" ht="12.75">
      <c r="A2" s="10" t="s">
        <v>6</v>
      </c>
      <c r="B2" s="11" t="s">
        <v>85</v>
      </c>
      <c r="C2" s="8">
        <v>43866</v>
      </c>
      <c r="D2" s="8">
        <v>43872</v>
      </c>
    </row>
    <row r="3" spans="1:3" ht="25.5">
      <c r="A3" s="10" t="s">
        <v>86</v>
      </c>
      <c r="B3" s="11" t="s">
        <v>87</v>
      </c>
      <c r="C3" s="7" t="s">
        <v>88</v>
      </c>
    </row>
  </sheetData>
  <sheetProtection/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zmp</dc:creator>
  <cp:keywords/>
  <dc:description/>
  <cp:lastModifiedBy>Poberezhec' Olesja Andrijivna</cp:lastModifiedBy>
  <dcterms:created xsi:type="dcterms:W3CDTF">2020-02-06T08:45:51Z</dcterms:created>
  <dcterms:modified xsi:type="dcterms:W3CDTF">2020-02-07T07:49:20Z</dcterms:modified>
  <cp:category/>
  <cp:version/>
  <cp:contentType/>
  <cp:contentStatus/>
</cp:coreProperties>
</file>